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yroll Calculator 2026" sheetId="1" state="visible" r:id="rId3"/>
    <sheet name="Employee Payslip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<sst xmlns="http://schemas.openxmlformats.org/spreadsheetml/2006/main" count="173" uniqueCount="152">
  <si>
    <t xml:space="preserve">IRISH PAYROLL &amp; TAX CALCULATOR 2026</t>
  </si>
  <si>
    <t xml:space="preserve">Calculate PAYE, USC, PRSI &amp; Auto-Enrolment Pension | Check for Tax Refunds</t>
  </si>
  <si>
    <t xml:space="preserve">📝 SECTION 1: YOUR PERSONAL DETAILS &amp; INCOME</t>
  </si>
  <si>
    <t xml:space="preserve">Description</t>
  </si>
  <si>
    <t xml:space="preserve">Your Input</t>
  </si>
  <si>
    <t xml:space="preserve">Notes</t>
  </si>
  <si>
    <t xml:space="preserve">Where to Find This</t>
  </si>
  <si>
    <t xml:space="preserve">Annual Gross Pay (PAYE)</t>
  </si>
  <si>
    <t xml:space="preserve">Total salary before deductions</t>
  </si>
  <si>
    <t xml:space="preserve">Your payslip or Employment Detail Summary</t>
  </si>
  <si>
    <t xml:space="preserve">Annual Gross Pay (USC)</t>
  </si>
  <si>
    <t xml:space="preserve">May differ if paying pension</t>
  </si>
  <si>
    <t xml:space="preserve">Employment Detail Summary in myAccount</t>
  </si>
  <si>
    <t xml:space="preserve">Annual Tax Credits</t>
  </si>
  <si>
    <t xml:space="preserve">Single: €4,000 (€2,000+€2,000)</t>
  </si>
  <si>
    <t xml:space="preserve">Tax Credit Certificate on Revenue.ie</t>
  </si>
  <si>
    <t xml:space="preserve">Standard Rate Cut-Off</t>
  </si>
  <si>
    <t xml:space="preserve">Single: €44,000 (2026)</t>
  </si>
  <si>
    <t xml:space="preserve">Pay Frequency</t>
  </si>
  <si>
    <t xml:space="preserve">52=Weekly, 26=Fortnightly, 12=Monthly</t>
  </si>
  <si>
    <t xml:space="preserve">Your payslip</t>
  </si>
  <si>
    <t xml:space="preserve">Tax ACTUALLY Paid (YTD)</t>
  </si>
  <si>
    <t xml:space="preserve">Total PAYE tax deducted</t>
  </si>
  <si>
    <t xml:space="preserve">Your latest payslip Year-to-Date</t>
  </si>
  <si>
    <t xml:space="preserve">USC ACTUALLY Paid (YTD)</t>
  </si>
  <si>
    <t xml:space="preserve">Total USC deducted</t>
  </si>
  <si>
    <t xml:space="preserve">PRSI ACTUALLY Paid (YTD)</t>
  </si>
  <si>
    <t xml:space="preserve">Total PRSI deducted</t>
  </si>
  <si>
    <t xml:space="preserve">Non-PAYE Income</t>
  </si>
  <si>
    <t xml:space="preserve">Rental, freelance, etc.</t>
  </si>
  <si>
    <t xml:space="preserve">Your records</t>
  </si>
  <si>
    <t xml:space="preserve">Pension Contributions (Annual)</t>
  </si>
  <si>
    <t xml:space="preserve">Your pension deductions</t>
  </si>
  <si>
    <t xml:space="preserve">💰 SECTION 2: PAYE TAX CALCULATION</t>
  </si>
  <si>
    <t xml:space="preserve">Calculation Step</t>
  </si>
  <si>
    <t xml:space="preserve">Amount (€)</t>
  </si>
  <si>
    <t xml:space="preserve">Formula/Rate</t>
  </si>
  <si>
    <t xml:space="preserve">Total Taxable Income</t>
  </si>
  <si>
    <t xml:space="preserve">PAYE + Non-PAYE</t>
  </si>
  <si>
    <t xml:space="preserve">Income Taxed at 20%</t>
  </si>
  <si>
    <t xml:space="preserve">≤ Standard Rate Cut-Off</t>
  </si>
  <si>
    <t xml:space="preserve">Tax at 20%</t>
  </si>
  <si>
    <t xml:space="preserve">Income × 20%</t>
  </si>
  <si>
    <t xml:space="preserve">Income Taxed at 40%</t>
  </si>
  <si>
    <t xml:space="preserve">&gt; Standard Rate Cut-Off</t>
  </si>
  <si>
    <t xml:space="preserve">Tax at 40%</t>
  </si>
  <si>
    <t xml:space="preserve">Income × 40%</t>
  </si>
  <si>
    <t xml:space="preserve">Gross Tax (Before Credits)</t>
  </si>
  <si>
    <t xml:space="preserve">20% tax + 40% tax</t>
  </si>
  <si>
    <t xml:space="preserve">Less: Tax Credits</t>
  </si>
  <si>
    <t xml:space="preserve">Annual tax credits</t>
  </si>
  <si>
    <t xml:space="preserve">NET PAYE TAX PAYABLE</t>
  </si>
  <si>
    <t xml:space="preserve">Gross Tax - Credits</t>
  </si>
  <si>
    <t xml:space="preserve">📊 SECTION 3: USC (UNIVERSAL SOCIAL CHARGE) CALCULATION</t>
  </si>
  <si>
    <t xml:space="preserve">Total Income for USC</t>
  </si>
  <si>
    <t xml:space="preserve">May differ if pension paid</t>
  </si>
  <si>
    <t xml:space="preserve">USC Band 1: First €12,012 @ 0.5%</t>
  </si>
  <si>
    <t xml:space="preserve">€12,012 × 0.5%</t>
  </si>
  <si>
    <t xml:space="preserve">USC Band 2: €12,013-€28,700 @ 2%</t>
  </si>
  <si>
    <t xml:space="preserve">€16,688 × 2% (NEW 2026)</t>
  </si>
  <si>
    <t xml:space="preserve">USC Band 3: €28,701-€70,044 @ 3%</t>
  </si>
  <si>
    <t xml:space="preserve">€41,344 × 3%</t>
  </si>
  <si>
    <t xml:space="preserve">USC Band 4: Over €70,044 @ 8%</t>
  </si>
  <si>
    <t xml:space="preserve">Balance × 8%</t>
  </si>
  <si>
    <t xml:space="preserve">TOTAL USC PAYABLE</t>
  </si>
  <si>
    <t xml:space="preserve">Sum of all USC bands</t>
  </si>
  <si>
    <t xml:space="preserve">🏦 SECTION 4: PRSI &amp; AUTO-ENROLMENT PENSION (2026)</t>
  </si>
  <si>
    <t xml:space="preserve">Annual Gross Pay</t>
  </si>
  <si>
    <t xml:space="preserve">From Section 1</t>
  </si>
  <si>
    <t xml:space="preserve">Weekly/Monthly Equivalent</t>
  </si>
  <si>
    <t xml:space="preserve">Gross ÷ Frequency</t>
  </si>
  <si>
    <t xml:space="preserve">Employee PRSI @ 4.2%</t>
  </si>
  <si>
    <t xml:space="preserve">4.2% on all earnings (NEW 2026)</t>
  </si>
  <si>
    <t xml:space="preserve">Auto-Enrolment Pension @ 1.5%</t>
  </si>
  <si>
    <t xml:space="preserve">"My Future Fund" (if no pension)</t>
  </si>
  <si>
    <t xml:space="preserve">TOTAL PRSI &amp; PENSION</t>
  </si>
  <si>
    <t xml:space="preserve">Employee contributions</t>
  </si>
  <si>
    <t xml:space="preserve">✅ SECTION 5: TAX RECONCILIATION - REFUND CHECKER</t>
  </si>
  <si>
    <t xml:space="preserve">Item</t>
  </si>
  <si>
    <t xml:space="preserve">Calculated</t>
  </si>
  <si>
    <t xml:space="preserve">Actually Paid</t>
  </si>
  <si>
    <t xml:space="preserve">Difference (+Refund/-Owe)</t>
  </si>
  <si>
    <t xml:space="preserve">PAYE Tax</t>
  </si>
  <si>
    <t xml:space="preserve">USC</t>
  </si>
  <si>
    <t xml:space="preserve">PRSI</t>
  </si>
  <si>
    <t xml:space="preserve">TOTAL TAX &amp; DEDUCTIONS</t>
  </si>
  <si>
    <t xml:space="preserve">RESULT:</t>
  </si>
  <si>
    <t xml:space="preserve">📋 IMPORTANT NOTES FOR 2026</t>
  </si>
  <si>
    <t xml:space="preserve">• USC Band 2 increased: The 2% rate now applies up to €28,700 (was €27,382 in 2025)</t>
  </si>
  <si>
    <t xml:space="preserve">• PRSI rate increased: Now 4.2% (was 4.0%), will increase to 4.35% on October 1, 2026</t>
  </si>
  <si>
    <t xml:space="preserve">• Auto-Enrolment Pension: New "My Future Fund" at 1.5% for incomes €20,000-€80,000 (if not in pension)</t>
  </si>
  <si>
    <t xml:space="preserve">• Standard tax credits 2026: Personal €2,000 + Employee €2,000 = €4,000 total (single)</t>
  </si>
  <si>
    <t xml:space="preserve">• USC exemption: No USC if total income under €13,000</t>
  </si>
  <si>
    <t xml:space="preserve">• PRSI threshold: Only applies if weekly earnings exceed €352 (€18,304 annual)</t>
  </si>
  <si>
    <t xml:space="preserve">💡 HOW TO CLAIM YOUR REFUND:</t>
  </si>
  <si>
    <t xml:space="preserve">1. Login to myAccount at revenue.ie</t>
  </si>
  <si>
    <t xml:space="preserve">2. Go to "Review your tax" section</t>
  </si>
  <si>
    <t xml:space="preserve">3. Select year and review calculations</t>
  </si>
  <si>
    <t xml:space="preserve">4. Submit claim if refund is due</t>
  </si>
  <si>
    <t xml:space="preserve">📞 Revenue Contact: 01 738 36 36 | Online: revenue.ie/myaccount</t>
  </si>
  <si>
    <t xml:space="preserve">YOUR COMPANY NAME LTD</t>
  </si>
  <si>
    <t xml:space="preserve">123 Business Street, Dublin, Ireland | info@company.ie</t>
  </si>
  <si>
    <t xml:space="preserve">PAYSLIP</t>
  </si>
  <si>
    <t xml:space="preserve">EMPLOYEE INFORMATION</t>
  </si>
  <si>
    <t xml:space="preserve">PAY PERIOD DETAILS</t>
  </si>
  <si>
    <t xml:space="preserve">Employee Name:</t>
  </si>
  <si>
    <t xml:space="preserve">John Smith</t>
  </si>
  <si>
    <t xml:space="preserve">Pay Period:</t>
  </si>
  <si>
    <t xml:space="preserve">January 2026</t>
  </si>
  <si>
    <t xml:space="preserve">Employee Number:</t>
  </si>
  <si>
    <t xml:space="preserve">EMP001</t>
  </si>
  <si>
    <t xml:space="preserve">Pay Date:</t>
  </si>
  <si>
    <t xml:space="preserve">31/01/2026</t>
  </si>
  <si>
    <t xml:space="preserve">PPS Number:</t>
  </si>
  <si>
    <t xml:space="preserve">1234567T</t>
  </si>
  <si>
    <t xml:space="preserve">Period Number (YTD):</t>
  </si>
  <si>
    <t xml:space="preserve">Tax Credits (Annual):</t>
  </si>
  <si>
    <t xml:space="preserve">Pay Frequency:</t>
  </si>
  <si>
    <t xml:space="preserve">Monthly</t>
  </si>
  <si>
    <t xml:space="preserve">Standard Rate Cut-Off:</t>
  </si>
  <si>
    <t xml:space="preserve">💰 EARNINGS</t>
  </si>
  <si>
    <t xml:space="preserve">This Period</t>
  </si>
  <si>
    <t xml:space="preserve">Year to Date</t>
  </si>
  <si>
    <t xml:space="preserve">Annual</t>
  </si>
  <si>
    <t xml:space="preserve">Basic Salary</t>
  </si>
  <si>
    <t xml:space="preserve">Bonus/Commission</t>
  </si>
  <si>
    <t xml:space="preserve">Overtime</t>
  </si>
  <si>
    <t xml:space="preserve">Other Earnings</t>
  </si>
  <si>
    <t xml:space="preserve">GROSS PAY</t>
  </si>
  <si>
    <t xml:space="preserve">📊 STATUTORY DEDUCTIONS</t>
  </si>
  <si>
    <t xml:space="preserve">PRSI (Employee)</t>
  </si>
  <si>
    <t xml:space="preserve">Pension Contribution</t>
  </si>
  <si>
    <t xml:space="preserve">Other Deductions</t>
  </si>
  <si>
    <t xml:space="preserve">TOTAL DEDUCTIONS</t>
  </si>
  <si>
    <t xml:space="preserve">💵 NET PAY</t>
  </si>
  <si>
    <t xml:space="preserve">NET PAY (Take Home)</t>
  </si>
  <si>
    <t xml:space="preserve">🏢 EMPLOYER CONTRIBUTIONS (For Information Only)</t>
  </si>
  <si>
    <t xml:space="preserve">Employer PRSI (11.05%)</t>
  </si>
  <si>
    <t xml:space="preserve">Employer Pension Contribution</t>
  </si>
  <si>
    <t xml:space="preserve">💳 PAYMENT METHOD</t>
  </si>
  <si>
    <t xml:space="preserve">Payment Type:</t>
  </si>
  <si>
    <t xml:space="preserve">Bank Transfer</t>
  </si>
  <si>
    <t xml:space="preserve">Bank Account:</t>
  </si>
  <si>
    <t xml:space="preserve">IE12 BOFI 9000 0112 3456 78</t>
  </si>
  <si>
    <t xml:space="preserve">📝 IMPORTANT NOTES</t>
  </si>
  <si>
    <t xml:space="preserve">• This payslip is automatically calculated from the "Payroll Calculator 2026" sheet</t>
  </si>
  <si>
    <t xml:space="preserve">• Edit company details (rows 2-3), employee information (rows 8-11), and pay period (row 10 column E) as needed</t>
  </si>
  <si>
    <t xml:space="preserve">• Tax calculations use 2026 Irish Revenue rates (PAYE, USC, PRSI)</t>
  </si>
  <si>
    <t xml:space="preserve">• Auto-Enrolment Pension ("My Future Fund") applies at 1.5% for eligible employees</t>
  </si>
  <si>
    <t xml:space="preserve">• Please retain this payslip for your records</t>
  </si>
  <si>
    <t xml:space="preserve">• For queries, contact HR/Payroll: payroll@company.ie</t>
  </si>
  <si>
    <t xml:space="preserve">This is a computer-generated payslip and does not require a signature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</si>
</sst>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0"/>
    <numFmt numFmtId="167" formatCode="General"/>
    <numFmt numFmtId="168" formatCode="\€#,##0.0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9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8"/>
      <color rgb="FF595959"/>
      <name val="Arial"/>
      <family val="0"/>
      <charset val="1"/>
    </font>
    <font>
      <sz val="8"/>
      <color rgb="FF595959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2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9"/>
      <color rgb="FF000000"/>
      <name val="Arial"/>
      <family val="0"/>
      <charset val="1"/>
    </font>
    <font>
      <sz val="9"/>
      <color rgb="FFFFFFFF"/>
      <name val="Arial"/>
      <family val="0"/>
      <charset val="1"/>
    </font>
    <font>
      <b val="true"/>
      <sz val="16"/>
      <color rgb="FF1F4E78"/>
      <name val="Arial"/>
      <family val="0"/>
      <charset val="1"/>
    </font>
    <font>
      <sz val="9"/>
      <color rgb="FF595959"/>
      <name val="Arial"/>
      <family val="0"/>
      <charset val="1"/>
    </font>
    <font>
      <b val="true"/>
      <sz val="1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8"/>
      <color rgb="FF000000"/>
      <name val="Arial"/>
      <family val="0"/>
      <charset val="1"/>
    </font>
    <font>
      <i val="true"/>
      <sz val="8"/>
      <color rgb="FF999999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D9E1F2"/>
        <bgColor rgb="FFE2EFDA"/>
      </patternFill>
    </fill>
    <fill>
      <patternFill patternType="solid">
        <fgColor rgb="FFB4C7E7"/>
        <bgColor rgb="FF99CCFF"/>
      </patternFill>
    </fill>
    <fill>
      <patternFill patternType="solid">
        <fgColor rgb="FFFFF2CC"/>
        <bgColor rgb="FFFCE4D6"/>
      </patternFill>
    </fill>
    <fill>
      <patternFill patternType="solid">
        <fgColor rgb="FFE2EFDA"/>
        <bgColor rgb="FFD9E1F2"/>
      </patternFill>
    </fill>
    <fill>
      <patternFill patternType="solid">
        <fgColor rgb="FF70AD47"/>
        <bgColor rgb="FF999999"/>
      </patternFill>
    </fill>
    <fill>
      <patternFill patternType="solid">
        <fgColor rgb="FFC65911"/>
        <bgColor rgb="FF993300"/>
      </patternFill>
    </fill>
    <fill>
      <patternFill patternType="solid">
        <fgColor rgb="FFFCE4D6"/>
        <bgColor rgb="FFFFF2CC"/>
      </patternFill>
    </fill>
    <fill>
      <patternFill patternType="solid">
        <fgColor rgb="FFC6E0B4"/>
        <bgColor rgb="FFE2EFDA"/>
      </patternFill>
    </fill>
    <fill>
      <patternFill patternType="solid">
        <fgColor rgb="FFF4B084"/>
        <bgColor rgb="FFFF99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9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2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3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8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2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8" fontId="23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22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9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22" fillId="9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4" fillId="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1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3" fillId="1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11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8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2CC"/>
      <rgbColor rgb="FFC6E0B4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CE4D6"/>
      <rgbColor rgb="FF99CCFF"/>
      <rgbColor rgb="FFFF99CC"/>
      <rgbColor rgb="FFCC99FF"/>
      <rgbColor rgb="FFF4B084"/>
      <rgbColor rgb="FF3366FF"/>
      <rgbColor rgb="FF33CCCC"/>
      <rgbColor rgb="FF99CC00"/>
      <rgbColor rgb="FFFFCC00"/>
      <rgbColor rgb="FFFF9900"/>
      <rgbColor rgb="FFC65911"/>
      <rgbColor rgb="FF595959"/>
      <rgbColor rgb="FF999999"/>
      <rgbColor rgb="FF003366"/>
      <rgbColor rgb="FF70AD47"/>
      <rgbColor rgb="FF003300"/>
      <rgbColor rgb="FF333300"/>
      <rgbColor rgb="FF993300"/>
      <rgbColor rgb="FF993366"/>
      <rgbColor rgb="FF1F4E78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5"/>
    <col collapsed="false" customWidth="true" hidden="false" outlineLevel="0" max="3" min="2" style="1" width="18"/>
    <col collapsed="false" customWidth="true" hidden="false" outlineLevel="0" max="4" min="4" style="1" width="40"/>
  </cols>
  <sheetData>
    <row r="1" customFormat="false" ht="24.75" hidden="false" customHeight="true" outlineLevel="0" collapsed="false">
      <c r="A1" s="2" t="s">
        <v>0</v>
      </c>
      <c r="B1" s="2"/>
      <c r="C1" s="2"/>
      <c r="D1" s="2"/>
    </row>
    <row r="2" customFormat="false" ht="15" hidden="false" customHeight="true" outlineLevel="0" collapsed="false">
      <c r="A2" s="3" t="s">
        <v>1</v>
      </c>
      <c r="B2" s="3"/>
      <c r="C2" s="3"/>
      <c r="D2" s="3"/>
    </row>
    <row r="3" customFormat="false" ht="4.5" hidden="false" customHeight="true" outlineLevel="0" collapsed="false"/>
    <row r="4" customFormat="false" ht="15" hidden="false" customHeight="true" outlineLevel="0" collapsed="false">
      <c r="A4" s="4" t="s">
        <v>2</v>
      </c>
      <c r="B4" s="4"/>
      <c r="C4" s="4"/>
      <c r="D4" s="4"/>
    </row>
    <row r="5" customFormat="false" ht="15" hidden="false" customHeight="true" outlineLevel="0" collapsed="false">
      <c r="A5" s="5" t="s">
        <v>3</v>
      </c>
      <c r="B5" s="5" t="s">
        <v>4</v>
      </c>
      <c r="C5" s="5" t="s">
        <v>5</v>
      </c>
      <c r="D5" s="5" t="s">
        <v>6</v>
      </c>
    </row>
    <row r="6" customFormat="false" ht="15" hidden="false" customHeight="true" outlineLevel="0" collapsed="false">
      <c r="A6" s="6" t="s">
        <v>7</v>
      </c>
      <c r="B6" s="7" t="n">
        <v>50000</v>
      </c>
      <c r="C6" s="8" t="s">
        <v>8</v>
      </c>
      <c r="D6" s="9" t="s">
        <v>9</v>
      </c>
    </row>
    <row r="7" customFormat="false" ht="15" hidden="false" customHeight="true" outlineLevel="0" collapsed="false">
      <c r="A7" s="6" t="s">
        <v>10</v>
      </c>
      <c r="B7" s="7" t="n">
        <v>50000</v>
      </c>
      <c r="C7" s="8" t="s">
        <v>11</v>
      </c>
      <c r="D7" s="9" t="s">
        <v>12</v>
      </c>
    </row>
    <row r="8" customFormat="false" ht="15" hidden="false" customHeight="true" outlineLevel="0" collapsed="false">
      <c r="A8" s="6" t="s">
        <v>13</v>
      </c>
      <c r="B8" s="7" t="n">
        <v>4000</v>
      </c>
      <c r="C8" s="8" t="s">
        <v>14</v>
      </c>
      <c r="D8" s="9" t="s">
        <v>15</v>
      </c>
    </row>
    <row r="9" customFormat="false" ht="15" hidden="false" customHeight="true" outlineLevel="0" collapsed="false">
      <c r="A9" s="6" t="s">
        <v>16</v>
      </c>
      <c r="B9" s="10" t="n">
        <v>44000</v>
      </c>
      <c r="C9" s="8" t="s">
        <v>17</v>
      </c>
      <c r="D9" s="9" t="s">
        <v>15</v>
      </c>
    </row>
    <row r="10" customFormat="false" ht="15" hidden="false" customHeight="true" outlineLevel="0" collapsed="false">
      <c r="A10" s="6" t="s">
        <v>18</v>
      </c>
      <c r="B10" s="10" t="n">
        <v>12</v>
      </c>
      <c r="C10" s="8" t="s">
        <v>19</v>
      </c>
      <c r="D10" s="9" t="s">
        <v>20</v>
      </c>
    </row>
    <row r="11" customFormat="false" ht="15" hidden="false" customHeight="true" outlineLevel="0" collapsed="false">
      <c r="A11" s="6"/>
      <c r="B11" s="11"/>
      <c r="C11" s="8"/>
      <c r="D11" s="9"/>
    </row>
    <row r="12" customFormat="false" ht="15" hidden="false" customHeight="true" outlineLevel="0" collapsed="false">
      <c r="A12" s="6" t="s">
        <v>21</v>
      </c>
      <c r="B12" s="7" t="n">
        <v>0</v>
      </c>
      <c r="C12" s="8" t="s">
        <v>22</v>
      </c>
      <c r="D12" s="9" t="s">
        <v>23</v>
      </c>
    </row>
    <row r="13" customFormat="false" ht="15" hidden="false" customHeight="true" outlineLevel="0" collapsed="false">
      <c r="A13" s="6" t="s">
        <v>24</v>
      </c>
      <c r="B13" s="7" t="n">
        <v>0</v>
      </c>
      <c r="C13" s="8" t="s">
        <v>25</v>
      </c>
      <c r="D13" s="9" t="s">
        <v>23</v>
      </c>
    </row>
    <row r="14" customFormat="false" ht="15" hidden="false" customHeight="true" outlineLevel="0" collapsed="false">
      <c r="A14" s="6" t="s">
        <v>26</v>
      </c>
      <c r="B14" s="7" t="n">
        <v>0</v>
      </c>
      <c r="C14" s="8" t="s">
        <v>27</v>
      </c>
      <c r="D14" s="9" t="s">
        <v>23</v>
      </c>
    </row>
    <row r="15" customFormat="false" ht="15" hidden="false" customHeight="true" outlineLevel="0" collapsed="false">
      <c r="A15" s="6" t="s">
        <v>28</v>
      </c>
      <c r="B15" s="7" t="n">
        <v>0</v>
      </c>
      <c r="C15" s="8" t="s">
        <v>29</v>
      </c>
      <c r="D15" s="9" t="s">
        <v>30</v>
      </c>
    </row>
    <row r="16" customFormat="false" ht="15" hidden="false" customHeight="true" outlineLevel="0" collapsed="false">
      <c r="A16" s="6" t="s">
        <v>31</v>
      </c>
      <c r="B16" s="7" t="n">
        <v>0</v>
      </c>
      <c r="C16" s="8" t="s">
        <v>32</v>
      </c>
      <c r="D16" s="9" t="s">
        <v>20</v>
      </c>
    </row>
    <row r="18" customFormat="false" ht="15" hidden="false" customHeight="true" outlineLevel="0" collapsed="false">
      <c r="A18" s="4" t="s">
        <v>33</v>
      </c>
      <c r="B18" s="4"/>
      <c r="C18" s="4"/>
      <c r="D18" s="4"/>
    </row>
    <row r="19" customFormat="false" ht="15" hidden="false" customHeight="true" outlineLevel="0" collapsed="false">
      <c r="A19" s="5" t="s">
        <v>34</v>
      </c>
      <c r="B19" s="5" t="s">
        <v>35</v>
      </c>
      <c r="C19" s="5" t="s">
        <v>36</v>
      </c>
    </row>
    <row r="20" customFormat="false" ht="15" hidden="false" customHeight="true" outlineLevel="0" collapsed="false">
      <c r="A20" s="6" t="s">
        <v>37</v>
      </c>
      <c r="B20" s="12" t="n">
        <f aca="false">B6+B15</f>
        <v>50000</v>
      </c>
      <c r="C20" s="8" t="s">
        <v>38</v>
      </c>
    </row>
    <row r="21" customFormat="false" ht="15" hidden="false" customHeight="true" outlineLevel="0" collapsed="false">
      <c r="A21" s="6" t="s">
        <v>39</v>
      </c>
      <c r="B21" s="12" t="n">
        <f aca="false">MIN(B20,B9)</f>
        <v>44000</v>
      </c>
      <c r="C21" s="8" t="s">
        <v>40</v>
      </c>
    </row>
    <row r="22" customFormat="false" ht="15" hidden="false" customHeight="true" outlineLevel="0" collapsed="false">
      <c r="A22" s="6" t="s">
        <v>41</v>
      </c>
      <c r="B22" s="12" t="n">
        <f aca="false">B21*0.2</f>
        <v>8800</v>
      </c>
      <c r="C22" s="8" t="s">
        <v>42</v>
      </c>
    </row>
    <row r="23" customFormat="false" ht="15" hidden="false" customHeight="true" outlineLevel="0" collapsed="false">
      <c r="A23" s="6" t="s">
        <v>43</v>
      </c>
      <c r="B23" s="12" t="n">
        <f aca="false">MAX(0,B20-B9)</f>
        <v>6000</v>
      </c>
      <c r="C23" s="8" t="s">
        <v>44</v>
      </c>
    </row>
    <row r="24" customFormat="false" ht="15" hidden="false" customHeight="true" outlineLevel="0" collapsed="false">
      <c r="A24" s="6" t="s">
        <v>45</v>
      </c>
      <c r="B24" s="12" t="n">
        <f aca="false">B23*0.4</f>
        <v>2400</v>
      </c>
      <c r="C24" s="8" t="s">
        <v>46</v>
      </c>
    </row>
    <row r="25" customFormat="false" ht="15" hidden="false" customHeight="true" outlineLevel="0" collapsed="false">
      <c r="A25" s="6" t="s">
        <v>47</v>
      </c>
      <c r="B25" s="12" t="n">
        <f aca="false">B22+B24</f>
        <v>11200</v>
      </c>
      <c r="C25" s="8" t="s">
        <v>48</v>
      </c>
    </row>
    <row r="26" customFormat="false" ht="15" hidden="false" customHeight="true" outlineLevel="0" collapsed="false">
      <c r="A26" s="6" t="s">
        <v>49</v>
      </c>
      <c r="B26" s="12" t="n">
        <f aca="false">B8</f>
        <v>4000</v>
      </c>
      <c r="C26" s="8" t="s">
        <v>50</v>
      </c>
    </row>
    <row r="27" customFormat="false" ht="15" hidden="false" customHeight="true" outlineLevel="0" collapsed="false">
      <c r="A27" s="13" t="s">
        <v>51</v>
      </c>
      <c r="B27" s="14" t="n">
        <f aca="false">MAX(0,B25-B26)</f>
        <v>7200</v>
      </c>
      <c r="C27" s="8" t="s">
        <v>52</v>
      </c>
    </row>
    <row r="29" customFormat="false" ht="15" hidden="false" customHeight="true" outlineLevel="0" collapsed="false">
      <c r="A29" s="4" t="s">
        <v>53</v>
      </c>
      <c r="B29" s="4"/>
      <c r="C29" s="4"/>
      <c r="D29" s="4"/>
    </row>
    <row r="30" customFormat="false" ht="15" hidden="false" customHeight="true" outlineLevel="0" collapsed="false">
      <c r="A30" s="5" t="s">
        <v>34</v>
      </c>
      <c r="B30" s="5" t="s">
        <v>35</v>
      </c>
      <c r="C30" s="5" t="s">
        <v>36</v>
      </c>
    </row>
    <row r="31" customFormat="false" ht="15" hidden="false" customHeight="true" outlineLevel="0" collapsed="false">
      <c r="A31" s="6" t="s">
        <v>54</v>
      </c>
      <c r="B31" s="12" t="n">
        <f aca="false">B7+B15</f>
        <v>50000</v>
      </c>
      <c r="C31" s="8" t="s">
        <v>55</v>
      </c>
    </row>
    <row r="32" customFormat="false" ht="4.5" hidden="false" customHeight="true" outlineLevel="0" collapsed="false"/>
    <row r="33" customFormat="false" ht="15" hidden="false" customHeight="true" outlineLevel="0" collapsed="false">
      <c r="A33" s="6" t="s">
        <v>56</v>
      </c>
      <c r="B33" s="12" t="n">
        <f aca="false">IF(B31&lt;13000,0,MIN(B31,12012)*0.005)</f>
        <v>60.06</v>
      </c>
      <c r="C33" s="8" t="s">
        <v>57</v>
      </c>
    </row>
    <row r="34" customFormat="false" ht="15" hidden="false" customHeight="true" outlineLevel="0" collapsed="false">
      <c r="A34" s="6" t="s">
        <v>58</v>
      </c>
      <c r="B34" s="12" t="n">
        <f aca="false">IF(B31&lt;13000,0,MAX(0,MIN(B31,28700)-12012)*0.02)</f>
        <v>333.76</v>
      </c>
      <c r="C34" s="8" t="s">
        <v>59</v>
      </c>
    </row>
    <row r="35" customFormat="false" ht="15" hidden="false" customHeight="true" outlineLevel="0" collapsed="false">
      <c r="A35" s="6" t="s">
        <v>60</v>
      </c>
      <c r="B35" s="12" t="n">
        <f aca="false">IF(B31&lt;13000,0,MAX(0,MIN(B31,70044)-28700)*0.03)</f>
        <v>639</v>
      </c>
      <c r="C35" s="8" t="s">
        <v>61</v>
      </c>
    </row>
    <row r="36" customFormat="false" ht="15" hidden="false" customHeight="true" outlineLevel="0" collapsed="false">
      <c r="A36" s="6" t="s">
        <v>62</v>
      </c>
      <c r="B36" s="12" t="n">
        <f aca="false">IF(B31&lt;13000,0,MAX(0,B31-70044)*0.08)</f>
        <v>0</v>
      </c>
      <c r="C36" s="8" t="s">
        <v>63</v>
      </c>
    </row>
    <row r="37" customFormat="false" ht="4.5" hidden="false" customHeight="true" outlineLevel="0" collapsed="false"/>
    <row r="38" customFormat="false" ht="15" hidden="false" customHeight="true" outlineLevel="0" collapsed="false">
      <c r="A38" s="13" t="s">
        <v>64</v>
      </c>
      <c r="B38" s="14" t="n">
        <f aca="false">B33+B34+B35+B36</f>
        <v>1032.82</v>
      </c>
      <c r="C38" s="8" t="s">
        <v>65</v>
      </c>
    </row>
    <row r="40" customFormat="false" ht="15" hidden="false" customHeight="true" outlineLevel="0" collapsed="false">
      <c r="A40" s="4" t="s">
        <v>66</v>
      </c>
      <c r="B40" s="4"/>
      <c r="C40" s="4"/>
      <c r="D40" s="4"/>
    </row>
    <row r="41" customFormat="false" ht="15" hidden="false" customHeight="true" outlineLevel="0" collapsed="false">
      <c r="A41" s="5" t="s">
        <v>34</v>
      </c>
      <c r="B41" s="5" t="s">
        <v>35</v>
      </c>
      <c r="C41" s="5" t="s">
        <v>36</v>
      </c>
    </row>
    <row r="42" customFormat="false" ht="15" hidden="false" customHeight="true" outlineLevel="0" collapsed="false">
      <c r="A42" s="6" t="s">
        <v>67</v>
      </c>
      <c r="B42" s="12" t="n">
        <f aca="false">B6</f>
        <v>50000</v>
      </c>
      <c r="C42" s="8" t="s">
        <v>68</v>
      </c>
    </row>
    <row r="43" customFormat="false" ht="15" hidden="false" customHeight="true" outlineLevel="0" collapsed="false">
      <c r="A43" s="6" t="s">
        <v>69</v>
      </c>
      <c r="B43" s="12" t="n">
        <f aca="false">B6/B10</f>
        <v>4166.66666666667</v>
      </c>
      <c r="C43" s="8" t="s">
        <v>70</v>
      </c>
    </row>
    <row r="44" customFormat="false" ht="4.5" hidden="false" customHeight="true" outlineLevel="0" collapsed="false"/>
    <row r="45" customFormat="false" ht="15" hidden="false" customHeight="true" outlineLevel="0" collapsed="false">
      <c r="A45" s="6" t="s">
        <v>71</v>
      </c>
      <c r="B45" s="12" t="n">
        <f aca="false">IF(B43&gt;352/52*B10,B42*0.042,0)</f>
        <v>2100</v>
      </c>
      <c r="C45" s="8" t="s">
        <v>72</v>
      </c>
    </row>
    <row r="46" customFormat="false" ht="4.5" hidden="false" customHeight="true" outlineLevel="0" collapsed="false"/>
    <row r="47" customFormat="false" ht="15" hidden="false" customHeight="true" outlineLevel="0" collapsed="false">
      <c r="A47" s="6" t="s">
        <v>73</v>
      </c>
      <c r="B47" s="12" t="n">
        <f aca="false">IF(AND(B42&gt;=20000,B16=0),MIN(B42,80000)*0.015,0)</f>
        <v>750</v>
      </c>
      <c r="C47" s="8" t="s">
        <v>74</v>
      </c>
    </row>
    <row r="48" customFormat="false" ht="4.5" hidden="false" customHeight="true" outlineLevel="0" collapsed="false"/>
    <row r="49" customFormat="false" ht="15" hidden="false" customHeight="true" outlineLevel="0" collapsed="false">
      <c r="A49" s="13" t="s">
        <v>75</v>
      </c>
      <c r="B49" s="14" t="n">
        <f aca="false">B45+B47</f>
        <v>2850</v>
      </c>
      <c r="C49" s="8" t="s">
        <v>76</v>
      </c>
    </row>
    <row r="51" customFormat="false" ht="15" hidden="false" customHeight="true" outlineLevel="0" collapsed="false">
      <c r="A51" s="4" t="s">
        <v>77</v>
      </c>
      <c r="B51" s="4"/>
      <c r="C51" s="4"/>
      <c r="D51" s="4"/>
    </row>
    <row r="52" customFormat="false" ht="15" hidden="false" customHeight="true" outlineLevel="0" collapsed="false">
      <c r="A52" s="5" t="s">
        <v>78</v>
      </c>
      <c r="B52" s="5" t="s">
        <v>79</v>
      </c>
      <c r="C52" s="5" t="s">
        <v>80</v>
      </c>
      <c r="D52" s="5" t="s">
        <v>81</v>
      </c>
    </row>
    <row r="53" customFormat="false" ht="15" hidden="false" customHeight="true" outlineLevel="0" collapsed="false">
      <c r="A53" s="6" t="s">
        <v>82</v>
      </c>
      <c r="B53" s="12" t="n">
        <f aca="false">B27</f>
        <v>7200</v>
      </c>
      <c r="C53" s="12" t="n">
        <f aca="false">B12</f>
        <v>0</v>
      </c>
      <c r="D53" s="12" t="n">
        <f aca="false">C53-B53</f>
        <v>-7200</v>
      </c>
    </row>
    <row r="54" customFormat="false" ht="15" hidden="false" customHeight="true" outlineLevel="0" collapsed="false">
      <c r="A54" s="6" t="s">
        <v>83</v>
      </c>
      <c r="B54" s="12" t="n">
        <f aca="false">B38</f>
        <v>1032.82</v>
      </c>
      <c r="C54" s="12" t="n">
        <f aca="false">B13</f>
        <v>0</v>
      </c>
      <c r="D54" s="12" t="n">
        <f aca="false">C54-B54</f>
        <v>-1032.82</v>
      </c>
    </row>
    <row r="55" customFormat="false" ht="15" hidden="false" customHeight="true" outlineLevel="0" collapsed="false">
      <c r="A55" s="6" t="s">
        <v>84</v>
      </c>
      <c r="B55" s="12" t="n">
        <f aca="false">B49</f>
        <v>2850</v>
      </c>
      <c r="C55" s="12" t="n">
        <f aca="false">B14</f>
        <v>0</v>
      </c>
      <c r="D55" s="12" t="n">
        <f aca="false">C55-B55</f>
        <v>-2850</v>
      </c>
    </row>
    <row r="56" customFormat="false" ht="4.5" hidden="false" customHeight="true" outlineLevel="0" collapsed="false"/>
    <row r="57" customFormat="false" ht="15" hidden="false" customHeight="true" outlineLevel="0" collapsed="false">
      <c r="A57" s="15" t="s">
        <v>85</v>
      </c>
      <c r="B57" s="16" t="n">
        <f aca="false">B53+B54+B55</f>
        <v>11082.82</v>
      </c>
      <c r="C57" s="16" t="n">
        <f aca="false">C53+C54+C55</f>
        <v>0</v>
      </c>
      <c r="D57" s="16" t="n">
        <f aca="false">C57-B57</f>
        <v>-11082.82</v>
      </c>
    </row>
    <row r="59" customFormat="false" ht="24.75" hidden="false" customHeight="true" outlineLevel="0" collapsed="false">
      <c r="A59" s="17" t="s">
        <v>86</v>
      </c>
      <c r="B59" s="17"/>
      <c r="C59" s="18" t="str">
        <f aca="false">IF(D57&gt;0,"✅ TAX REFUND DUE: €"&amp;TEXT(D57,"#,##0.00"),IF(D57&lt;0,"⚠️ TAX OWED: €"&amp;TEXT(ABS(D57),"#,##0.00"),"✓ Correct - No refund/payment"))</f>
        <v>⚠️ TAX OWED: €11,082.82</v>
      </c>
      <c r="D59" s="18"/>
    </row>
    <row r="61" customFormat="false" ht="15" hidden="false" customHeight="true" outlineLevel="0" collapsed="false">
      <c r="A61" s="19" t="s">
        <v>87</v>
      </c>
      <c r="B61" s="19"/>
      <c r="C61" s="19"/>
      <c r="D61" s="19"/>
    </row>
    <row r="62" customFormat="false" ht="15" hidden="false" customHeight="true" outlineLevel="0" collapsed="false">
      <c r="A62" s="20" t="s">
        <v>88</v>
      </c>
      <c r="B62" s="20"/>
      <c r="C62" s="20"/>
      <c r="D62" s="20"/>
    </row>
    <row r="63" customFormat="false" ht="15" hidden="false" customHeight="true" outlineLevel="0" collapsed="false">
      <c r="A63" s="20" t="s">
        <v>89</v>
      </c>
      <c r="B63" s="20"/>
      <c r="C63" s="20"/>
      <c r="D63" s="20"/>
    </row>
    <row r="64" customFormat="false" ht="15" hidden="false" customHeight="true" outlineLevel="0" collapsed="false">
      <c r="A64" s="20" t="s">
        <v>90</v>
      </c>
      <c r="B64" s="20"/>
      <c r="C64" s="20"/>
      <c r="D64" s="20"/>
    </row>
    <row r="65" customFormat="false" ht="15" hidden="false" customHeight="true" outlineLevel="0" collapsed="false">
      <c r="A65" s="20" t="s">
        <v>91</v>
      </c>
      <c r="B65" s="20"/>
      <c r="C65" s="20"/>
      <c r="D65" s="20"/>
    </row>
    <row r="66" customFormat="false" ht="15" hidden="false" customHeight="true" outlineLevel="0" collapsed="false">
      <c r="A66" s="20" t="s">
        <v>92</v>
      </c>
      <c r="B66" s="20"/>
      <c r="C66" s="20"/>
      <c r="D66" s="20"/>
    </row>
    <row r="67" customFormat="false" ht="15" hidden="false" customHeight="true" outlineLevel="0" collapsed="false">
      <c r="A67" s="20" t="s">
        <v>93</v>
      </c>
      <c r="B67" s="20"/>
      <c r="C67" s="20"/>
      <c r="D67" s="20"/>
    </row>
    <row r="68" customFormat="false" ht="15" hidden="false" customHeight="true" outlineLevel="0" collapsed="false">
      <c r="A68" s="21"/>
      <c r="B68" s="21"/>
      <c r="C68" s="21"/>
      <c r="D68" s="21"/>
    </row>
    <row r="69" customFormat="false" ht="15" hidden="false" customHeight="true" outlineLevel="0" collapsed="false">
      <c r="A69" s="20" t="s">
        <v>94</v>
      </c>
      <c r="B69" s="20"/>
      <c r="C69" s="20"/>
      <c r="D69" s="20"/>
    </row>
    <row r="70" customFormat="false" ht="15" hidden="false" customHeight="true" outlineLevel="0" collapsed="false">
      <c r="A70" s="20" t="s">
        <v>95</v>
      </c>
      <c r="B70" s="20"/>
      <c r="C70" s="20"/>
      <c r="D70" s="20"/>
    </row>
    <row r="71" customFormat="false" ht="15" hidden="false" customHeight="true" outlineLevel="0" collapsed="false">
      <c r="A71" s="20" t="s">
        <v>96</v>
      </c>
      <c r="B71" s="20"/>
      <c r="C71" s="20"/>
      <c r="D71" s="20"/>
    </row>
    <row r="72" customFormat="false" ht="15" hidden="false" customHeight="true" outlineLevel="0" collapsed="false">
      <c r="A72" s="20" t="s">
        <v>97</v>
      </c>
      <c r="B72" s="20"/>
      <c r="C72" s="20"/>
      <c r="D72" s="20"/>
    </row>
    <row r="73" customFormat="false" ht="15" hidden="false" customHeight="true" outlineLevel="0" collapsed="false">
      <c r="A73" s="20" t="s">
        <v>98</v>
      </c>
      <c r="B73" s="20"/>
      <c r="C73" s="20"/>
      <c r="D73" s="20"/>
    </row>
    <row r="74" customFormat="false" ht="15" hidden="false" customHeight="true" outlineLevel="0" collapsed="false">
      <c r="A74" s="21"/>
      <c r="B74" s="21"/>
      <c r="C74" s="21"/>
      <c r="D74" s="21"/>
    </row>
    <row r="75" customFormat="false" ht="15" hidden="false" customHeight="true" outlineLevel="0" collapsed="false">
      <c r="A75" s="20" t="s">
        <v>99</v>
      </c>
      <c r="B75" s="20"/>
      <c r="C75" s="20"/>
      <c r="D75" s="20"/>
    </row>
  </sheetData>
  <mergeCells count="24">
    <mergeCell ref="A1:D1"/>
    <mergeCell ref="A2:D2"/>
    <mergeCell ref="A4:D4"/>
    <mergeCell ref="A18:D18"/>
    <mergeCell ref="A29:D29"/>
    <mergeCell ref="A40:D40"/>
    <mergeCell ref="A51:D51"/>
    <mergeCell ref="A59:B59"/>
    <mergeCell ref="C59:D59"/>
    <mergeCell ref="A61:D61"/>
    <mergeCell ref="A62:D62"/>
    <mergeCell ref="A63:D63"/>
    <mergeCell ref="A64:D64"/>
    <mergeCell ref="A65:D65"/>
    <mergeCell ref="A66:D66"/>
    <mergeCell ref="A67:D67"/>
    <mergeCell ref="A68:D68"/>
    <mergeCell ref="A69:D69"/>
    <mergeCell ref="A70:D70"/>
    <mergeCell ref="A71:D71"/>
    <mergeCell ref="A72:D72"/>
    <mergeCell ref="A73:D73"/>
    <mergeCell ref="A74:D74"/>
    <mergeCell ref="A75:D7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5"/>
    <col collapsed="false" customWidth="true" hidden="false" outlineLevel="0" max="5" min="3" style="0" width="15"/>
    <col collapsed="false" customWidth="true" hidden="false" outlineLevel="0" max="6" min="6" style="0" width="3"/>
  </cols>
  <sheetData>
    <row r="2" customFormat="false" ht="19.7" hidden="false" customHeight="true" outlineLevel="0" collapsed="false">
      <c r="B2" s="22" t="s">
        <v>100</v>
      </c>
      <c r="C2" s="22"/>
      <c r="D2" s="22"/>
      <c r="E2" s="22"/>
    </row>
    <row r="3" customFormat="false" ht="15" hidden="false" customHeight="true" outlineLevel="0" collapsed="false">
      <c r="B3" s="23" t="s">
        <v>101</v>
      </c>
      <c r="C3" s="23"/>
      <c r="D3" s="23"/>
      <c r="E3" s="23"/>
    </row>
    <row r="5" customFormat="false" ht="30" hidden="false" customHeight="true" outlineLevel="0" collapsed="false">
      <c r="B5" s="24" t="s">
        <v>102</v>
      </c>
      <c r="C5" s="24"/>
      <c r="D5" s="24"/>
      <c r="E5" s="24"/>
    </row>
    <row r="7" customFormat="false" ht="15" hidden="false" customHeight="false" outlineLevel="0" collapsed="false">
      <c r="B7" s="25" t="s">
        <v>103</v>
      </c>
      <c r="C7" s="25"/>
      <c r="D7" s="25" t="s">
        <v>104</v>
      </c>
      <c r="E7" s="25"/>
    </row>
    <row r="8" customFormat="false" ht="15" hidden="false" customHeight="false" outlineLevel="0" collapsed="false">
      <c r="B8" s="6" t="s">
        <v>105</v>
      </c>
      <c r="C8" s="26" t="s">
        <v>106</v>
      </c>
      <c r="D8" s="6" t="s">
        <v>107</v>
      </c>
      <c r="E8" s="26" t="s">
        <v>108</v>
      </c>
    </row>
    <row r="9" customFormat="false" ht="15" hidden="false" customHeight="false" outlineLevel="0" collapsed="false">
      <c r="B9" s="6" t="s">
        <v>109</v>
      </c>
      <c r="C9" s="26" t="s">
        <v>110</v>
      </c>
      <c r="D9" s="6" t="s">
        <v>111</v>
      </c>
      <c r="E9" s="26" t="s">
        <v>112</v>
      </c>
    </row>
    <row r="10" customFormat="false" ht="15" hidden="false" customHeight="false" outlineLevel="0" collapsed="false">
      <c r="B10" s="6" t="s">
        <v>113</v>
      </c>
      <c r="C10" s="26" t="s">
        <v>114</v>
      </c>
      <c r="D10" s="6" t="s">
        <v>115</v>
      </c>
      <c r="E10" s="10" t="n">
        <v>1</v>
      </c>
    </row>
    <row r="11" customFormat="false" ht="15" hidden="false" customHeight="false" outlineLevel="0" collapsed="false">
      <c r="B11" s="6" t="s">
        <v>116</v>
      </c>
      <c r="C11" s="27" t="n">
        <f aca="false">'Payroll Calculator 2026'!B8</f>
        <v>4000</v>
      </c>
      <c r="D11" s="6" t="s">
        <v>117</v>
      </c>
      <c r="E11" s="28" t="s">
        <v>118</v>
      </c>
    </row>
    <row r="12" customFormat="false" ht="15" hidden="false" customHeight="false" outlineLevel="0" collapsed="false">
      <c r="B12" s="6" t="s">
        <v>119</v>
      </c>
      <c r="C12" s="27" t="n">
        <f aca="false">'Payroll Calculator 2026'!B9</f>
        <v>44000</v>
      </c>
      <c r="D12" s="29"/>
      <c r="E12" s="11"/>
    </row>
    <row r="14" customFormat="false" ht="15" hidden="false" customHeight="false" outlineLevel="0" collapsed="false">
      <c r="B14" s="4" t="s">
        <v>120</v>
      </c>
      <c r="C14" s="4"/>
      <c r="D14" s="4"/>
      <c r="E14" s="4"/>
    </row>
    <row r="15" customFormat="false" ht="15" hidden="false" customHeight="false" outlineLevel="0" collapsed="false">
      <c r="B15" s="5" t="s">
        <v>3</v>
      </c>
      <c r="C15" s="5" t="s">
        <v>121</v>
      </c>
      <c r="D15" s="5" t="s">
        <v>122</v>
      </c>
      <c r="E15" s="5" t="s">
        <v>123</v>
      </c>
    </row>
    <row r="16" customFormat="false" ht="15" hidden="false" customHeight="false" outlineLevel="0" collapsed="false">
      <c r="B16" s="6" t="s">
        <v>124</v>
      </c>
      <c r="C16" s="30" t="n">
        <f aca="false">'Payroll Calculator 2026'!B6/'Payroll Calculator 2026'!B10</f>
        <v>4166.66666666667</v>
      </c>
      <c r="D16" s="30" t="n">
        <f aca="false">C16*E10</f>
        <v>4166.66666666667</v>
      </c>
      <c r="E16" s="30" t="n">
        <f aca="false">'Payroll Calculator 2026'!B6</f>
        <v>50000</v>
      </c>
    </row>
    <row r="17" customFormat="false" ht="15" hidden="false" customHeight="false" outlineLevel="0" collapsed="false">
      <c r="B17" s="6" t="s">
        <v>125</v>
      </c>
      <c r="C17" s="30" t="n">
        <v>0</v>
      </c>
      <c r="D17" s="30" t="n">
        <v>0</v>
      </c>
      <c r="E17" s="30" t="n">
        <v>0</v>
      </c>
    </row>
    <row r="18" customFormat="false" ht="15" hidden="false" customHeight="false" outlineLevel="0" collapsed="false">
      <c r="B18" s="6" t="s">
        <v>126</v>
      </c>
      <c r="C18" s="30" t="n">
        <v>0</v>
      </c>
      <c r="D18" s="30" t="n">
        <v>0</v>
      </c>
      <c r="E18" s="30" t="n">
        <v>0</v>
      </c>
    </row>
    <row r="19" customFormat="false" ht="15" hidden="false" customHeight="false" outlineLevel="0" collapsed="false">
      <c r="B19" s="6" t="s">
        <v>127</v>
      </c>
      <c r="C19" s="30" t="n">
        <v>0</v>
      </c>
      <c r="D19" s="30" t="n">
        <v>0</v>
      </c>
      <c r="E19" s="30" t="n">
        <v>0</v>
      </c>
    </row>
    <row r="20" customFormat="false" ht="15" hidden="false" customHeight="false" outlineLevel="0" collapsed="false">
      <c r="B20" s="31" t="s">
        <v>128</v>
      </c>
      <c r="C20" s="32" t="n">
        <f aca="false">SUM(C16:C19)</f>
        <v>4166.66666666667</v>
      </c>
      <c r="D20" s="32" t="n">
        <f aca="false">SUM(D16:D19)</f>
        <v>4166.66666666667</v>
      </c>
      <c r="E20" s="32" t="n">
        <f aca="false">SUM(E16:E19)</f>
        <v>50000</v>
      </c>
    </row>
    <row r="22" customFormat="false" ht="15" hidden="false" customHeight="false" outlineLevel="0" collapsed="false">
      <c r="B22" s="4" t="s">
        <v>129</v>
      </c>
      <c r="C22" s="4"/>
      <c r="D22" s="4"/>
      <c r="E22" s="4"/>
    </row>
    <row r="23" customFormat="false" ht="15" hidden="false" customHeight="false" outlineLevel="0" collapsed="false">
      <c r="B23" s="5" t="s">
        <v>3</v>
      </c>
      <c r="C23" s="5" t="s">
        <v>121</v>
      </c>
      <c r="D23" s="5" t="s">
        <v>122</v>
      </c>
      <c r="E23" s="5" t="s">
        <v>123</v>
      </c>
    </row>
    <row r="24" customFormat="false" ht="15" hidden="false" customHeight="false" outlineLevel="0" collapsed="false">
      <c r="B24" s="6" t="s">
        <v>82</v>
      </c>
      <c r="C24" s="30" t="n">
        <f aca="false">'Payroll Calculator 2026'!B27/'Payroll Calculator 2026'!B10</f>
        <v>600</v>
      </c>
      <c r="D24" s="30" t="n">
        <f aca="false">C24*E10</f>
        <v>600</v>
      </c>
      <c r="E24" s="30" t="n">
        <f aca="false">'Payroll Calculator 2026'!B27</f>
        <v>7200</v>
      </c>
    </row>
    <row r="25" customFormat="false" ht="15" hidden="false" customHeight="false" outlineLevel="0" collapsed="false">
      <c r="B25" s="6" t="s">
        <v>83</v>
      </c>
      <c r="C25" s="30" t="n">
        <f aca="false">'Payroll Calculator 2026'!B38/'Payroll Calculator 2026'!B10</f>
        <v>86.0683333333333</v>
      </c>
      <c r="D25" s="30" t="n">
        <f aca="false">C25*E10</f>
        <v>86.0683333333333</v>
      </c>
      <c r="E25" s="30" t="n">
        <f aca="false">'Payroll Calculator 2026'!B38</f>
        <v>1032.82</v>
      </c>
    </row>
    <row r="26" customFormat="false" ht="15" hidden="false" customHeight="false" outlineLevel="0" collapsed="false">
      <c r="B26" s="6" t="s">
        <v>130</v>
      </c>
      <c r="C26" s="30" t="n">
        <f aca="false">'Payroll Calculator 2026'!B45/'Payroll Calculator 2026'!B10</f>
        <v>175</v>
      </c>
      <c r="D26" s="30" t="n">
        <f aca="false">C26*E10</f>
        <v>175</v>
      </c>
      <c r="E26" s="30" t="n">
        <f aca="false">'Payroll Calculator 2026'!B45</f>
        <v>2100</v>
      </c>
    </row>
    <row r="27" customFormat="false" ht="15" hidden="false" customHeight="false" outlineLevel="0" collapsed="false">
      <c r="B27" s="6" t="s">
        <v>131</v>
      </c>
      <c r="C27" s="30" t="n">
        <f aca="false">('Payroll Calculator 2026'!B16+'Payroll Calculator 2026'!B47)/'Payroll Calculator 2026'!B10</f>
        <v>62.5</v>
      </c>
      <c r="D27" s="30" t="n">
        <f aca="false">C27*E10</f>
        <v>62.5</v>
      </c>
      <c r="E27" s="30" t="n">
        <f aca="false">'Payroll Calculator 2026'!B16+'Payroll Calculator 2026'!B47</f>
        <v>750</v>
      </c>
    </row>
    <row r="28" customFormat="false" ht="15" hidden="false" customHeight="false" outlineLevel="0" collapsed="false">
      <c r="B28" s="6" t="s">
        <v>132</v>
      </c>
      <c r="C28" s="30" t="n">
        <v>0</v>
      </c>
      <c r="D28" s="30" t="n">
        <v>0</v>
      </c>
      <c r="E28" s="30" t="n">
        <v>0</v>
      </c>
    </row>
    <row r="29" customFormat="false" ht="15" hidden="false" customHeight="false" outlineLevel="0" collapsed="false">
      <c r="B29" s="33" t="s">
        <v>133</v>
      </c>
      <c r="C29" s="34" t="n">
        <f aca="false">SUM(C24:C28)</f>
        <v>923.568333333333</v>
      </c>
      <c r="D29" s="34" t="n">
        <f aca="false">SUM(D24:D28)</f>
        <v>923.568333333333</v>
      </c>
      <c r="E29" s="34" t="n">
        <f aca="false">SUM(E24:E28)</f>
        <v>11082.82</v>
      </c>
    </row>
    <row r="31" customFormat="false" ht="24.75" hidden="false" customHeight="true" outlineLevel="0" collapsed="false">
      <c r="B31" s="35" t="s">
        <v>134</v>
      </c>
      <c r="C31" s="35"/>
      <c r="D31" s="35"/>
      <c r="E31" s="35"/>
    </row>
    <row r="32" customFormat="false" ht="15" hidden="false" customHeight="false" outlineLevel="0" collapsed="false">
      <c r="B32" s="36" t="s">
        <v>135</v>
      </c>
      <c r="C32" s="37" t="n">
        <f aca="false">C20-C29</f>
        <v>3243.09833333333</v>
      </c>
      <c r="D32" s="37" t="n">
        <f aca="false">D20-D29</f>
        <v>3243.09833333333</v>
      </c>
      <c r="E32" s="37" t="n">
        <f aca="false">E20-E29</f>
        <v>38917.18</v>
      </c>
    </row>
    <row r="34" customFormat="false" ht="15" hidden="false" customHeight="false" outlineLevel="0" collapsed="false">
      <c r="B34" s="38" t="s">
        <v>136</v>
      </c>
      <c r="C34" s="38"/>
      <c r="D34" s="38"/>
      <c r="E34" s="38"/>
    </row>
    <row r="35" customFormat="false" ht="15" hidden="false" customHeight="false" outlineLevel="0" collapsed="false">
      <c r="B35" s="5" t="s">
        <v>3</v>
      </c>
      <c r="C35" s="5" t="s">
        <v>121</v>
      </c>
      <c r="D35" s="5" t="s">
        <v>122</v>
      </c>
      <c r="E35" s="5" t="s">
        <v>123</v>
      </c>
    </row>
    <row r="36" customFormat="false" ht="15" hidden="false" customHeight="false" outlineLevel="0" collapsed="false">
      <c r="B36" s="6" t="s">
        <v>137</v>
      </c>
      <c r="C36" s="30" t="n">
        <f aca="false">C20*0.1105</f>
        <v>460.416666666667</v>
      </c>
      <c r="D36" s="30" t="n">
        <f aca="false">D20*0.1105</f>
        <v>460.416666666667</v>
      </c>
      <c r="E36" s="30" t="n">
        <f aca="false">E20*0.1105</f>
        <v>5525</v>
      </c>
    </row>
    <row r="37" customFormat="false" ht="15" hidden="false" customHeight="false" outlineLevel="0" collapsed="false">
      <c r="B37" s="6" t="s">
        <v>138</v>
      </c>
      <c r="C37" s="30" t="n">
        <f aca="false">C27</f>
        <v>62.5</v>
      </c>
      <c r="D37" s="30" t="n">
        <f aca="false">D27</f>
        <v>62.5</v>
      </c>
      <c r="E37" s="30" t="n">
        <f aca="false">E27</f>
        <v>750</v>
      </c>
    </row>
    <row r="39" customFormat="false" ht="15" hidden="false" customHeight="false" outlineLevel="0" collapsed="false">
      <c r="B39" s="4" t="s">
        <v>139</v>
      </c>
      <c r="C39" s="4"/>
      <c r="D39" s="4"/>
      <c r="E39" s="4"/>
    </row>
    <row r="40" customFormat="false" ht="15" hidden="false" customHeight="false" outlineLevel="0" collapsed="false">
      <c r="B40" s="6" t="s">
        <v>140</v>
      </c>
      <c r="C40" s="39" t="s">
        <v>141</v>
      </c>
      <c r="D40" s="39"/>
      <c r="E40" s="39"/>
    </row>
    <row r="41" customFormat="false" ht="15" hidden="false" customHeight="false" outlineLevel="0" collapsed="false">
      <c r="B41" s="6" t="s">
        <v>142</v>
      </c>
      <c r="C41" s="39" t="s">
        <v>143</v>
      </c>
      <c r="D41" s="39"/>
      <c r="E41" s="39"/>
    </row>
    <row r="43" customFormat="false" ht="15" hidden="false" customHeight="false" outlineLevel="0" collapsed="false">
      <c r="B43" s="40" t="s">
        <v>144</v>
      </c>
      <c r="C43" s="40"/>
      <c r="D43" s="40"/>
      <c r="E43" s="40"/>
    </row>
    <row r="44" customFormat="false" ht="15" hidden="false" customHeight="false" outlineLevel="0" collapsed="false">
      <c r="B44" s="41" t="s">
        <v>145</v>
      </c>
      <c r="C44" s="41"/>
      <c r="D44" s="41"/>
      <c r="E44" s="41"/>
    </row>
    <row r="45" customFormat="false" ht="15" hidden="false" customHeight="false" outlineLevel="0" collapsed="false">
      <c r="B45" s="41" t="s">
        <v>146</v>
      </c>
      <c r="C45" s="41"/>
      <c r="D45" s="41"/>
      <c r="E45" s="41"/>
    </row>
    <row r="46" customFormat="false" ht="15" hidden="false" customHeight="false" outlineLevel="0" collapsed="false">
      <c r="B46" s="41" t="s">
        <v>147</v>
      </c>
      <c r="C46" s="41"/>
      <c r="D46" s="41"/>
      <c r="E46" s="41"/>
    </row>
    <row r="47" customFormat="false" ht="15" hidden="false" customHeight="false" outlineLevel="0" collapsed="false">
      <c r="B47" s="41" t="s">
        <v>148</v>
      </c>
      <c r="C47" s="41"/>
      <c r="D47" s="41"/>
      <c r="E47" s="41"/>
    </row>
    <row r="48" customFormat="false" ht="15" hidden="false" customHeight="false" outlineLevel="0" collapsed="false">
      <c r="B48" s="41" t="s">
        <v>149</v>
      </c>
      <c r="C48" s="41"/>
      <c r="D48" s="41"/>
      <c r="E48" s="41"/>
    </row>
    <row r="49" customFormat="false" ht="15" hidden="false" customHeight="false" outlineLevel="0" collapsed="false">
      <c r="B49" s="41" t="s">
        <v>150</v>
      </c>
      <c r="C49" s="41"/>
      <c r="D49" s="41"/>
      <c r="E49" s="41"/>
    </row>
    <row r="51" customFormat="false" ht="15" hidden="false" customHeight="true" outlineLevel="0" collapsed="false">
      <c r="B51" s="42" t="s">
        <v>151</v>
      </c>
      <c r="C51" s="42"/>
      <c r="D51" s="42"/>
      <c r="E51" s="42"/>
    </row>
  </sheetData>
  <mergeCells count="20">
    <mergeCell ref="B2:E2"/>
    <mergeCell ref="B3:E3"/>
    <mergeCell ref="B5:E5"/>
    <mergeCell ref="B7:C7"/>
    <mergeCell ref="D7:E7"/>
    <mergeCell ref="B14:E14"/>
    <mergeCell ref="B22:E22"/>
    <mergeCell ref="B31:E31"/>
    <mergeCell ref="B34:E34"/>
    <mergeCell ref="B39:E39"/>
    <mergeCell ref="C40:E40"/>
    <mergeCell ref="C41:E41"/>
    <mergeCell ref="B43:E43"/>
    <mergeCell ref="B44:E44"/>
    <mergeCell ref="B45:E45"/>
    <mergeCell ref="B46:E46"/>
    <mergeCell ref="B47:E47"/>
    <mergeCell ref="B48:E48"/>
    <mergeCell ref="B49:E49"/>
    <mergeCell ref="B51:E5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2026-02-01T15:00:06Z</dcterms:created>
  <dc:creator>openpyxl</dc:creator>
  <dc:description/>
  <dc:language>en-US</dc:language>
  <cp:lastModifiedBy/>
  <dcterms:modified xsi:type="dcterms:W3CDTF">2026-02-01T15:24:06Z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